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90" windowHeight="8010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<sst xmlns="http://schemas.openxmlformats.org/spreadsheetml/2006/main" count="51" uniqueCount="23">
  <si>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t xml:space="preserve">                         Інформація</t>
  </si>
  <si>
    <t xml:space="preserve">            щодо фінансових надходжень і витрат закладу загального фонду 2019 року  (ДЮСШ)</t>
  </si>
  <si>
    <t>Код</t>
  </si>
  <si>
    <t>Разом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</si>
  <si>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</si>
  <si>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</si>
  <si>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</si>
  <si>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</si>
  <si>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</si>
  <si>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</si>
  <si>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</si>
  <si>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</si>
  <si>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</si>
  <si>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</si>
  <si>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</si>
  <si>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</si>
  <si>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</si>
  <si>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                                                                                 Інформація</t>
  </si>
  <si>
    <t xml:space="preserve">                                                щодо фінансових надходжень і витрат закладу загального фонду 2018 року (ДЮСШ)</t>
  </si>
  <si>
    <t>код</t>
  </si>
  <si>
    <t>разом</t>
  </si>
  <si>
    <t>всього</t>
  </si>
  <si>
    <t xml:space="preserve">                                                щодо фінансових надходжень і витрат закладу загального фонду 2020 року (ДЮСШ)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</si>
</sst>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0" fontId="18" fillId="0" borderId="0" xfId="52" applyFont="1" applyAlignment="1">
      <alignment/>
      <protection/>
    </xf>
    <xf numFmtId="0" fontId="19" fillId="0" borderId="0" xfId="52" applyFont="1" applyAlignment="1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2" applyFont="1" applyAlignment="1">
      <alignment horizontal="center"/>
      <protection/>
    </xf>
    <xf numFmtId="0" fontId="26" fillId="0" borderId="10" xfId="52" applyFont="1" applyBorder="1" applyAlignment="1">
      <alignment horizontal="center"/>
      <protection/>
    </xf>
    <xf numFmtId="0" fontId="26" fillId="0" borderId="10" xfId="52" applyFont="1" applyBorder="1" applyAlignment="1">
      <alignment horizontal="left"/>
      <protection/>
    </xf>
    <xf numFmtId="2" fontId="27" fillId="0" borderId="10" xfId="52" applyNumberFormat="1" applyFont="1" applyBorder="1" applyAlignment="1">
      <alignment shrinkToFit="1"/>
      <protection/>
    </xf>
    <xf numFmtId="2" fontId="26" fillId="0" borderId="10" xfId="52" applyNumberFormat="1" applyFont="1" applyBorder="1" applyAlignment="1">
      <alignment shrinkToFit="1"/>
      <protection/>
    </xf>
    <xf numFmtId="2" fontId="28" fillId="0" borderId="10" xfId="52" applyNumberFormat="1" applyFont="1" applyBorder="1" applyAlignment="1" applyProtection="1">
      <alignment vertical="top" wrapText="1"/>
      <protection locked="0"/>
    </xf>
    <xf numFmtId="2" fontId="26" fillId="33" borderId="10" xfId="52" applyNumberFormat="1" applyFont="1" applyFill="1" applyBorder="1" applyAlignment="1">
      <alignment shrinkToFit="1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2.57421875" style="0" customWidth="1"/>
    <col min="3" max="3" width="13.7109375" style="0" customWidth="1"/>
    <col min="4" max="4" width="12.7109375" style="0" customWidth="1"/>
    <col min="5" max="5" width="11.8515625" style="0" customWidth="1"/>
    <col min="7" max="8" width="13.7109375" style="0" customWidth="1"/>
    <col min="9" max="9" width="14.140625" style="0" customWidth="1"/>
    <col min="10" max="10" width="12.421875" style="0" customWidth="1"/>
    <col min="11" max="11" width="12.8515625" style="0" customWidth="1"/>
    <col min="13" max="13" width="13.57421875" style="0" customWidth="1"/>
    <col min="17" max="17" width="15.00390625" style="0" bestFit="1" customWidth="1"/>
  </cols>
  <sheetData>
    <row r="1" spans="1:17" ht="18.75">
      <c r="A1" s="6"/>
      <c r="B1" s="6"/>
      <c r="C1" s="7" t="s">
        <v>17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.7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8"/>
    </row>
    <row r="3" spans="1:17" ht="18.75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>
      <c r="A4" s="27" t="s">
        <v>19</v>
      </c>
      <c r="B4" s="27">
        <v>2111</v>
      </c>
      <c r="C4" s="27">
        <v>2120</v>
      </c>
      <c r="D4" s="27">
        <v>2210</v>
      </c>
      <c r="E4" s="27">
        <v>2220</v>
      </c>
      <c r="F4" s="27">
        <v>2230</v>
      </c>
      <c r="G4" s="27">
        <v>2240</v>
      </c>
      <c r="H4" s="27">
        <v>2250</v>
      </c>
      <c r="I4" s="27">
        <v>2271</v>
      </c>
      <c r="J4" s="27">
        <v>2272</v>
      </c>
      <c r="K4" s="27">
        <v>2273</v>
      </c>
      <c r="L4" s="27">
        <v>2275</v>
      </c>
      <c r="M4" s="27">
        <v>2282</v>
      </c>
      <c r="N4" s="27">
        <v>2730</v>
      </c>
      <c r="O4" s="27">
        <v>2800</v>
      </c>
      <c r="P4" s="27">
        <v>3132</v>
      </c>
      <c r="Q4" s="27" t="s">
        <v>20</v>
      </c>
    </row>
    <row r="5" spans="1:17" ht="15.75">
      <c r="A5" s="28" t="s">
        <v>4</v>
      </c>
      <c r="B5" s="29">
        <v>67986.71</v>
      </c>
      <c r="C5" s="29">
        <v>15158.94</v>
      </c>
      <c r="D5" s="29">
        <v>0</v>
      </c>
      <c r="E5" s="29">
        <v>0</v>
      </c>
      <c r="F5" s="29">
        <v>0</v>
      </c>
      <c r="G5" s="29">
        <v>6666.11</v>
      </c>
      <c r="H5" s="29">
        <v>8417.8</v>
      </c>
      <c r="I5" s="29">
        <v>15100.91</v>
      </c>
      <c r="J5" s="29">
        <v>1551.19</v>
      </c>
      <c r="K5" s="29">
        <v>2471.8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30">
        <f>SUM(B5:P5)</f>
        <v>117353.46000000002</v>
      </c>
    </row>
    <row r="6" spans="1:17" ht="15.75">
      <c r="A6" s="28" t="s">
        <v>5</v>
      </c>
      <c r="B6" s="29">
        <v>189916.12</v>
      </c>
      <c r="C6" s="29">
        <v>41713.93</v>
      </c>
      <c r="D6" s="29">
        <v>2462.98</v>
      </c>
      <c r="E6" s="29">
        <v>0</v>
      </c>
      <c r="F6" s="29">
        <v>0</v>
      </c>
      <c r="G6" s="29">
        <f>6975.63-19.05</f>
        <v>6956.58</v>
      </c>
      <c r="H6" s="29">
        <v>29061.43</v>
      </c>
      <c r="I6" s="29">
        <f>41805.93-140.13</f>
        <v>41665.8</v>
      </c>
      <c r="J6" s="29">
        <f>1503.01-43.41</f>
        <v>1459.6</v>
      </c>
      <c r="K6" s="29">
        <f>2539.21-20.58</f>
        <v>2518.63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30">
        <f>SUM(B6:P6)</f>
        <v>315755.06999999995</v>
      </c>
    </row>
    <row r="7" spans="1:17" ht="15.75">
      <c r="A7" s="28" t="s">
        <v>6</v>
      </c>
      <c r="B7" s="29">
        <v>166204.15</v>
      </c>
      <c r="C7" s="29">
        <v>37091.66</v>
      </c>
      <c r="D7" s="29">
        <v>3291.26</v>
      </c>
      <c r="E7" s="29">
        <v>0</v>
      </c>
      <c r="F7" s="29">
        <v>0</v>
      </c>
      <c r="G7" s="29">
        <f>6994.25-21.43</f>
        <v>6972.82</v>
      </c>
      <c r="H7" s="29">
        <v>2511.89</v>
      </c>
      <c r="I7" s="29">
        <f>43628.99-200.6</f>
        <v>43428.39</v>
      </c>
      <c r="J7" s="29">
        <f>1513.81-43.41</f>
        <v>1470.3999999999999</v>
      </c>
      <c r="K7" s="29">
        <f>2452.4-21.08</f>
        <v>2431.32</v>
      </c>
      <c r="L7" s="29">
        <v>0</v>
      </c>
      <c r="M7" s="29">
        <v>2400</v>
      </c>
      <c r="N7" s="29">
        <v>0</v>
      </c>
      <c r="O7" s="29">
        <v>0</v>
      </c>
      <c r="P7" s="29">
        <v>0</v>
      </c>
      <c r="Q7" s="30">
        <f>SUM(B7:P7)</f>
        <v>265801.89</v>
      </c>
    </row>
    <row r="8" spans="1:17" ht="15.75">
      <c r="A8" s="28" t="s">
        <v>7</v>
      </c>
      <c r="B8" s="29">
        <v>279615.41</v>
      </c>
      <c r="C8" s="29">
        <v>61598.8</v>
      </c>
      <c r="D8" s="29">
        <v>1137.21</v>
      </c>
      <c r="E8" s="29">
        <v>1803.91</v>
      </c>
      <c r="F8" s="29">
        <v>0</v>
      </c>
      <c r="G8" s="29">
        <f>6762.11-21.26</f>
        <v>6740.849999999999</v>
      </c>
      <c r="H8" s="29">
        <v>14176.94</v>
      </c>
      <c r="I8" s="29">
        <f>41405.77-176-27.8</f>
        <v>41201.969999999994</v>
      </c>
      <c r="J8" s="29">
        <f>1459.72-43.41</f>
        <v>1416.31</v>
      </c>
      <c r="K8" s="29">
        <f>2144.86-21.1</f>
        <v>2123.76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30">
        <f>SUM(B8:P8)</f>
        <v>409815.1599999999</v>
      </c>
    </row>
    <row r="9" spans="1:17" ht="15.75">
      <c r="A9" s="28" t="s">
        <v>8</v>
      </c>
      <c r="B9" s="29">
        <v>240199.74</v>
      </c>
      <c r="C9" s="29">
        <v>53101.25</v>
      </c>
      <c r="D9" s="29">
        <v>0</v>
      </c>
      <c r="E9" s="29">
        <v>859.5</v>
      </c>
      <c r="F9" s="29">
        <v>0</v>
      </c>
      <c r="G9" s="29">
        <f>7322.39-21.61</f>
        <v>7300.780000000001</v>
      </c>
      <c r="H9" s="29">
        <v>11460.6</v>
      </c>
      <c r="I9" s="29">
        <v>0</v>
      </c>
      <c r="J9" s="29">
        <f>1438.07-43.41</f>
        <v>1394.6599999999999</v>
      </c>
      <c r="K9" s="29">
        <f>869.31-21.94</f>
        <v>847.3699999999999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30">
        <f aca="true" t="shared" si="0" ref="Q9:Q16">SUM(B9:P9)</f>
        <v>315163.89999999997</v>
      </c>
    </row>
    <row r="10" spans="1:17" ht="15.75">
      <c r="A10" s="28" t="s">
        <v>9</v>
      </c>
      <c r="B10" s="29">
        <v>133707.11</v>
      </c>
      <c r="C10" s="29">
        <v>29415.56</v>
      </c>
      <c r="D10" s="29">
        <v>0</v>
      </c>
      <c r="E10" s="29">
        <v>0</v>
      </c>
      <c r="F10" s="29">
        <v>0</v>
      </c>
      <c r="G10" s="29">
        <f>52779.43-21.26</f>
        <v>52758.17</v>
      </c>
      <c r="H10" s="29">
        <v>31116.07</v>
      </c>
      <c r="I10" s="29">
        <v>0</v>
      </c>
      <c r="J10" s="29">
        <f>1459.72-43.41</f>
        <v>1416.31</v>
      </c>
      <c r="K10" s="29">
        <f>1337.46-21.94</f>
        <v>1315.52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30">
        <f t="shared" si="0"/>
        <v>249728.73999999996</v>
      </c>
    </row>
    <row r="11" spans="1:17" ht="15.75">
      <c r="A11" s="28" t="s">
        <v>10</v>
      </c>
      <c r="B11" s="29">
        <v>329122.42</v>
      </c>
      <c r="C11" s="29">
        <v>73574.57</v>
      </c>
      <c r="D11" s="29">
        <v>0</v>
      </c>
      <c r="E11" s="29">
        <v>0</v>
      </c>
      <c r="F11" s="29">
        <v>0</v>
      </c>
      <c r="G11" s="29">
        <f>2902.28-21.43</f>
        <v>2880.8500000000004</v>
      </c>
      <c r="H11" s="29">
        <v>976</v>
      </c>
      <c r="I11" s="29">
        <v>0</v>
      </c>
      <c r="J11" s="29">
        <f>336.4-43.41</f>
        <v>292.99</v>
      </c>
      <c r="K11" s="29">
        <f>427.84-21.94</f>
        <v>405.9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f t="shared" si="0"/>
        <v>407252.73</v>
      </c>
    </row>
    <row r="12" spans="1:17" ht="15.75">
      <c r="A12" s="28" t="s">
        <v>11</v>
      </c>
      <c r="B12" s="29">
        <v>100597.89</v>
      </c>
      <c r="C12" s="29">
        <v>23348.34</v>
      </c>
      <c r="D12" s="29">
        <v>1100</v>
      </c>
      <c r="E12" s="29">
        <v>775</v>
      </c>
      <c r="F12" s="29">
        <v>0</v>
      </c>
      <c r="G12" s="29">
        <f>5985.46-21.51</f>
        <v>5963.95</v>
      </c>
      <c r="H12" s="29">
        <v>1116.4</v>
      </c>
      <c r="I12" s="29">
        <v>0</v>
      </c>
      <c r="J12" s="29">
        <f>260.63-43.41</f>
        <v>217.22</v>
      </c>
      <c r="K12" s="29">
        <f>402.69-24.71</f>
        <v>377.98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30">
        <f t="shared" si="0"/>
        <v>133496.78</v>
      </c>
    </row>
    <row r="13" spans="1:17" ht="15.75">
      <c r="A13" s="28" t="s">
        <v>12</v>
      </c>
      <c r="B13" s="29">
        <v>191956.99</v>
      </c>
      <c r="C13" s="29">
        <v>42551.22</v>
      </c>
      <c r="D13" s="29">
        <v>73272.65</v>
      </c>
      <c r="E13" s="29">
        <v>0</v>
      </c>
      <c r="F13" s="29">
        <v>0</v>
      </c>
      <c r="G13" s="29">
        <f>6898.25-21.11</f>
        <v>6877.14</v>
      </c>
      <c r="H13" s="29">
        <v>12366.47</v>
      </c>
      <c r="I13" s="29">
        <v>0</v>
      </c>
      <c r="J13" s="29">
        <f>1329.82-43.41</f>
        <v>1286.4099999999999</v>
      </c>
      <c r="K13" s="29">
        <f>1223.59-21.96</f>
        <v>1201.6299999999999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f t="shared" si="0"/>
        <v>329512.50999999995</v>
      </c>
    </row>
    <row r="14" spans="1:17" ht="15.75">
      <c r="A14" s="28" t="s">
        <v>13</v>
      </c>
      <c r="B14" s="29">
        <v>222604.47</v>
      </c>
      <c r="C14" s="29">
        <v>52196.6</v>
      </c>
      <c r="D14" s="29">
        <v>0</v>
      </c>
      <c r="E14" s="29">
        <v>0</v>
      </c>
      <c r="F14" s="29">
        <v>0</v>
      </c>
      <c r="G14" s="29">
        <f>7418.39-21.43</f>
        <v>7396.96</v>
      </c>
      <c r="H14" s="29">
        <v>10301.87</v>
      </c>
      <c r="I14" s="29">
        <v>0</v>
      </c>
      <c r="J14" s="29">
        <f>1459.66-43.41</f>
        <v>1416.25</v>
      </c>
      <c r="K14" s="29">
        <f>1412.94-21.96</f>
        <v>1390.98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si="0"/>
        <v>295307.13</v>
      </c>
    </row>
    <row r="15" spans="1:17" ht="15.75">
      <c r="A15" s="28" t="s">
        <v>14</v>
      </c>
      <c r="B15" s="29">
        <v>192766.31</v>
      </c>
      <c r="C15" s="29">
        <v>42910.15</v>
      </c>
      <c r="D15" s="29">
        <v>2932.8</v>
      </c>
      <c r="E15" s="29">
        <v>0</v>
      </c>
      <c r="F15" s="29">
        <v>0</v>
      </c>
      <c r="G15" s="29">
        <f>33625.25-7.26</f>
        <v>33617.99</v>
      </c>
      <c r="H15" s="29">
        <v>5008.14</v>
      </c>
      <c r="I15" s="29">
        <v>11317.97</v>
      </c>
      <c r="J15" s="29">
        <f>1556.76-50.95</f>
        <v>1505.81</v>
      </c>
      <c r="K15" s="29">
        <f>2616.08-39.14</f>
        <v>2576.94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292636.11</v>
      </c>
    </row>
    <row r="16" spans="1:17" ht="15.75">
      <c r="A16" s="28" t="s">
        <v>15</v>
      </c>
      <c r="B16" s="29">
        <v>199760.89</v>
      </c>
      <c r="C16" s="29">
        <v>45467.67</v>
      </c>
      <c r="D16" s="29">
        <v>0</v>
      </c>
      <c r="E16" s="29">
        <v>0</v>
      </c>
      <c r="F16" s="29">
        <v>0</v>
      </c>
      <c r="G16" s="29">
        <f>16106.59-44.53</f>
        <v>16062.06</v>
      </c>
      <c r="H16" s="29">
        <v>29516.38</v>
      </c>
      <c r="I16" s="29">
        <f>56762.34-243.43</f>
        <v>56518.909999999996</v>
      </c>
      <c r="J16" s="29">
        <f>1571.32-101.9</f>
        <v>1469.4199999999998</v>
      </c>
      <c r="K16" s="29">
        <f>2518.43-44.25</f>
        <v>2474.18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351269.50999999995</v>
      </c>
    </row>
    <row r="17" spans="1:17" ht="15.75">
      <c r="A17" s="28" t="s">
        <v>21</v>
      </c>
      <c r="B17" s="31">
        <f>SUM(B5:B16)</f>
        <v>2314438.2099999995</v>
      </c>
      <c r="C17" s="31">
        <f aca="true" t="shared" si="1" ref="C17:P17">SUM(C5:C16)</f>
        <v>518128.69</v>
      </c>
      <c r="D17" s="31">
        <f t="shared" si="1"/>
        <v>84196.9</v>
      </c>
      <c r="E17" s="31">
        <f t="shared" si="1"/>
        <v>3438.41</v>
      </c>
      <c r="F17" s="31">
        <f t="shared" si="1"/>
        <v>0</v>
      </c>
      <c r="G17" s="31">
        <f t="shared" si="1"/>
        <v>160194.26</v>
      </c>
      <c r="H17" s="31">
        <f t="shared" si="1"/>
        <v>156029.99</v>
      </c>
      <c r="I17" s="31">
        <f t="shared" si="1"/>
        <v>209233.95</v>
      </c>
      <c r="J17" s="31">
        <f t="shared" si="1"/>
        <v>14896.569999999998</v>
      </c>
      <c r="K17" s="31">
        <f t="shared" si="1"/>
        <v>20136.01</v>
      </c>
      <c r="L17" s="31">
        <f t="shared" si="1"/>
        <v>0</v>
      </c>
      <c r="M17" s="31">
        <f t="shared" si="1"/>
        <v>2400</v>
      </c>
      <c r="N17" s="31">
        <f t="shared" si="1"/>
        <v>0</v>
      </c>
      <c r="O17" s="31">
        <f t="shared" si="1"/>
        <v>0</v>
      </c>
      <c r="P17" s="31">
        <f t="shared" si="1"/>
        <v>0</v>
      </c>
      <c r="Q17" s="31">
        <f>SUM(Q5:Q16)</f>
        <v>3483092.989999999</v>
      </c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</sheetData>
  <sheetProtection/>
  <mergeCells count="1"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18.00390625" style="0" customWidth="1"/>
    <col min="2" max="2" width="11.421875" style="0" customWidth="1"/>
    <col min="3" max="3" width="12.57421875" style="0" customWidth="1"/>
    <col min="14" max="14" width="10.421875" style="0" customWidth="1"/>
  </cols>
  <sheetData>
    <row r="3" spans="1:14" ht="22.5">
      <c r="A3" s="1"/>
      <c r="B3" s="2"/>
      <c r="C3" s="2"/>
      <c r="D3" s="2" t="s">
        <v>0</v>
      </c>
      <c r="E3" s="2"/>
      <c r="F3" s="2"/>
      <c r="G3" s="1"/>
      <c r="H3" s="1"/>
      <c r="I3" s="1"/>
      <c r="J3" s="1"/>
      <c r="K3" s="1"/>
      <c r="L3" s="1"/>
      <c r="M3" s="1"/>
      <c r="N3" s="1"/>
    </row>
    <row r="4" spans="1:14" ht="2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3.2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</row>
    <row r="6" spans="1:14" ht="15.75">
      <c r="A6" s="21" t="s">
        <v>2</v>
      </c>
      <c r="B6" s="21">
        <v>2111</v>
      </c>
      <c r="C6" s="21">
        <v>2120</v>
      </c>
      <c r="D6" s="21">
        <v>2210</v>
      </c>
      <c r="E6" s="21">
        <v>2220</v>
      </c>
      <c r="F6" s="21">
        <v>2230</v>
      </c>
      <c r="G6" s="21">
        <v>2240</v>
      </c>
      <c r="H6" s="21">
        <v>2250</v>
      </c>
      <c r="I6" s="21">
        <v>2271</v>
      </c>
      <c r="J6" s="21">
        <v>2272</v>
      </c>
      <c r="K6" s="21">
        <v>2273</v>
      </c>
      <c r="L6" s="21">
        <v>2275</v>
      </c>
      <c r="M6" s="21">
        <v>2282</v>
      </c>
      <c r="N6" s="21" t="s">
        <v>3</v>
      </c>
    </row>
    <row r="7" spans="1:14" ht="15.75">
      <c r="A7" s="22" t="s">
        <v>4</v>
      </c>
      <c r="B7" s="23">
        <v>223349.82</v>
      </c>
      <c r="C7" s="23">
        <v>50118.2</v>
      </c>
      <c r="D7" s="23">
        <v>0</v>
      </c>
      <c r="E7" s="23">
        <v>0</v>
      </c>
      <c r="F7" s="23">
        <v>0</v>
      </c>
      <c r="G7" s="23">
        <v>6147.43</v>
      </c>
      <c r="H7" s="23">
        <v>18832.95</v>
      </c>
      <c r="I7" s="23">
        <v>0</v>
      </c>
      <c r="J7" s="23">
        <v>0</v>
      </c>
      <c r="K7" s="23">
        <v>2564.09</v>
      </c>
      <c r="L7" s="23">
        <v>77.38</v>
      </c>
      <c r="M7" s="23">
        <v>0</v>
      </c>
      <c r="N7" s="24">
        <v>301089.87</v>
      </c>
    </row>
    <row r="8" spans="1:14" ht="15.75">
      <c r="A8" s="22" t="s">
        <v>5</v>
      </c>
      <c r="B8" s="23">
        <v>209477.14</v>
      </c>
      <c r="C8" s="23">
        <v>52627.01</v>
      </c>
      <c r="D8" s="23">
        <v>2637</v>
      </c>
      <c r="E8" s="23">
        <v>0</v>
      </c>
      <c r="F8" s="23">
        <v>0</v>
      </c>
      <c r="G8" s="23">
        <v>8355.06</v>
      </c>
      <c r="H8" s="23">
        <v>11988.37</v>
      </c>
      <c r="I8" s="23">
        <v>60784.26</v>
      </c>
      <c r="J8" s="23">
        <v>3117.71</v>
      </c>
      <c r="K8" s="23">
        <v>4046.71</v>
      </c>
      <c r="L8" s="23">
        <v>0</v>
      </c>
      <c r="M8" s="23">
        <v>0</v>
      </c>
      <c r="N8" s="24">
        <v>353033.26</v>
      </c>
    </row>
    <row r="9" spans="1:14" ht="15.75">
      <c r="A9" s="22" t="s">
        <v>6</v>
      </c>
      <c r="B9" s="23">
        <v>214728.05</v>
      </c>
      <c r="C9" s="23">
        <v>47675.24</v>
      </c>
      <c r="D9" s="23">
        <v>4943.8</v>
      </c>
      <c r="E9" s="23">
        <v>0</v>
      </c>
      <c r="F9" s="23">
        <v>0</v>
      </c>
      <c r="G9" s="23">
        <v>10085.37</v>
      </c>
      <c r="H9" s="23">
        <v>28643.88</v>
      </c>
      <c r="I9" s="23">
        <v>49176.62</v>
      </c>
      <c r="J9" s="23">
        <v>1516.93</v>
      </c>
      <c r="K9" s="23">
        <v>2826.01</v>
      </c>
      <c r="L9" s="23">
        <v>544.43</v>
      </c>
      <c r="M9" s="23">
        <v>0</v>
      </c>
      <c r="N9" s="24">
        <v>360140.33</v>
      </c>
    </row>
    <row r="10" spans="1:14" ht="15.75">
      <c r="A10" s="22" t="s">
        <v>7</v>
      </c>
      <c r="B10" s="23">
        <v>227716.41</v>
      </c>
      <c r="C10" s="23">
        <v>50310.23</v>
      </c>
      <c r="D10" s="23">
        <v>421</v>
      </c>
      <c r="E10" s="23">
        <v>0</v>
      </c>
      <c r="F10" s="23">
        <v>0</v>
      </c>
      <c r="G10" s="23">
        <v>9149.93</v>
      </c>
      <c r="H10" s="23">
        <v>20290.65</v>
      </c>
      <c r="I10" s="23">
        <v>35562</v>
      </c>
      <c r="J10" s="23">
        <v>1623.73</v>
      </c>
      <c r="K10" s="23">
        <v>2506.51</v>
      </c>
      <c r="L10" s="23">
        <v>0</v>
      </c>
      <c r="M10" s="23">
        <v>1400</v>
      </c>
      <c r="N10" s="24">
        <v>348980.46</v>
      </c>
    </row>
    <row r="11" spans="1:14" ht="15.75">
      <c r="A11" s="22" t="s">
        <v>8</v>
      </c>
      <c r="B11" s="23">
        <v>81663.95</v>
      </c>
      <c r="C11" s="23">
        <v>18738.29</v>
      </c>
      <c r="D11" s="23">
        <v>5145.94</v>
      </c>
      <c r="E11" s="23">
        <v>0</v>
      </c>
      <c r="F11" s="23">
        <v>0</v>
      </c>
      <c r="G11" s="23">
        <v>8259.01</v>
      </c>
      <c r="H11" s="23">
        <v>14640.25</v>
      </c>
      <c r="I11" s="23">
        <v>3321.8</v>
      </c>
      <c r="J11" s="23">
        <v>1385.58</v>
      </c>
      <c r="K11" s="23">
        <v>2004.69</v>
      </c>
      <c r="L11" s="23">
        <v>140.44</v>
      </c>
      <c r="M11" s="23">
        <v>0</v>
      </c>
      <c r="N11" s="24">
        <v>135299.95</v>
      </c>
    </row>
    <row r="12" spans="1:14" ht="15.75">
      <c r="A12" s="22" t="s">
        <v>9</v>
      </c>
      <c r="B12" s="23">
        <v>312339.87</v>
      </c>
      <c r="C12" s="23">
        <v>69783.04</v>
      </c>
      <c r="D12" s="23">
        <v>3000</v>
      </c>
      <c r="E12" s="23">
        <v>0</v>
      </c>
      <c r="F12" s="23">
        <v>0</v>
      </c>
      <c r="G12" s="23">
        <v>15769.17</v>
      </c>
      <c r="H12" s="23">
        <v>16822.1</v>
      </c>
      <c r="I12" s="23">
        <v>0</v>
      </c>
      <c r="J12" s="23">
        <v>1537.14</v>
      </c>
      <c r="K12" s="23">
        <v>1342.37</v>
      </c>
      <c r="L12" s="23">
        <v>228.58</v>
      </c>
      <c r="M12" s="23">
        <v>0</v>
      </c>
      <c r="N12" s="24">
        <v>420822.27</v>
      </c>
    </row>
    <row r="13" spans="1:14" ht="15.75">
      <c r="A13" s="22" t="s">
        <v>10</v>
      </c>
      <c r="B13" s="23">
        <v>388572.94</v>
      </c>
      <c r="C13" s="23">
        <v>86214.17</v>
      </c>
      <c r="D13" s="23">
        <v>4307</v>
      </c>
      <c r="E13" s="23">
        <v>900</v>
      </c>
      <c r="F13" s="23">
        <v>0</v>
      </c>
      <c r="G13" s="23">
        <v>1839.63</v>
      </c>
      <c r="H13" s="23">
        <v>1564.26</v>
      </c>
      <c r="I13" s="23">
        <v>0</v>
      </c>
      <c r="J13" s="23">
        <v>672.68</v>
      </c>
      <c r="K13" s="23">
        <v>959.8</v>
      </c>
      <c r="L13" s="23">
        <v>228.76</v>
      </c>
      <c r="M13" s="25">
        <v>0</v>
      </c>
      <c r="N13" s="24">
        <v>485259.24</v>
      </c>
    </row>
    <row r="14" spans="1:14" ht="15.75">
      <c r="A14" s="22" t="s">
        <v>11</v>
      </c>
      <c r="B14" s="23">
        <v>186399.64</v>
      </c>
      <c r="C14" s="23">
        <v>41088.48</v>
      </c>
      <c r="D14" s="23">
        <v>63837</v>
      </c>
      <c r="E14" s="23">
        <v>1080</v>
      </c>
      <c r="F14" s="23">
        <v>0</v>
      </c>
      <c r="G14" s="23">
        <v>9217.46</v>
      </c>
      <c r="H14" s="23">
        <v>0</v>
      </c>
      <c r="I14" s="23">
        <v>0</v>
      </c>
      <c r="J14" s="23">
        <v>499.48</v>
      </c>
      <c r="K14" s="23">
        <v>641.4</v>
      </c>
      <c r="L14" s="23">
        <v>304.97</v>
      </c>
      <c r="M14" s="23">
        <v>0</v>
      </c>
      <c r="N14" s="24">
        <v>303068.43</v>
      </c>
    </row>
    <row r="15" spans="1:14" ht="15.75">
      <c r="A15" s="22" t="s">
        <v>12</v>
      </c>
      <c r="B15" s="23">
        <v>225127</v>
      </c>
      <c r="C15" s="23">
        <v>49527.94</v>
      </c>
      <c r="D15" s="23">
        <v>2822</v>
      </c>
      <c r="E15" s="23">
        <v>460</v>
      </c>
      <c r="F15" s="23">
        <v>0</v>
      </c>
      <c r="G15" s="23">
        <v>8417.42</v>
      </c>
      <c r="H15" s="23">
        <v>21923.27</v>
      </c>
      <c r="I15" s="23">
        <v>0</v>
      </c>
      <c r="J15" s="23">
        <v>1710.33</v>
      </c>
      <c r="K15" s="23">
        <v>1429.67</v>
      </c>
      <c r="L15" s="23">
        <v>380.68</v>
      </c>
      <c r="M15" s="23">
        <v>0</v>
      </c>
      <c r="N15" s="24">
        <v>311798.31</v>
      </c>
    </row>
    <row r="16" spans="1:14" ht="15.75">
      <c r="A16" s="22" t="s">
        <v>13</v>
      </c>
      <c r="B16" s="23">
        <v>248724.81</v>
      </c>
      <c r="C16" s="23">
        <v>55541.04</v>
      </c>
      <c r="D16" s="23">
        <v>0</v>
      </c>
      <c r="E16" s="23">
        <v>0</v>
      </c>
      <c r="F16" s="23">
        <v>0</v>
      </c>
      <c r="G16" s="23">
        <v>10462.68</v>
      </c>
      <c r="H16" s="23">
        <v>20665.42</v>
      </c>
      <c r="I16" s="23">
        <v>0</v>
      </c>
      <c r="J16" s="23">
        <v>1553.35</v>
      </c>
      <c r="K16" s="23">
        <v>1422.87</v>
      </c>
      <c r="L16" s="23">
        <v>90.29</v>
      </c>
      <c r="M16" s="23">
        <v>0</v>
      </c>
      <c r="N16" s="24">
        <v>338460.46</v>
      </c>
    </row>
    <row r="17" spans="1:14" ht="15.75">
      <c r="A17" s="22" t="s">
        <v>14</v>
      </c>
      <c r="B17" s="23">
        <v>228559.14</v>
      </c>
      <c r="C17" s="23">
        <v>50665.92</v>
      </c>
      <c r="D17" s="23">
        <v>0</v>
      </c>
      <c r="E17" s="23">
        <v>1249.46</v>
      </c>
      <c r="F17" s="23">
        <v>0</v>
      </c>
      <c r="G17" s="23">
        <v>41336.63</v>
      </c>
      <c r="H17" s="23">
        <v>1608.36</v>
      </c>
      <c r="I17" s="23">
        <v>11039.58</v>
      </c>
      <c r="J17" s="23">
        <v>1667.04</v>
      </c>
      <c r="K17" s="23">
        <v>494.67</v>
      </c>
      <c r="L17" s="23">
        <v>283.02</v>
      </c>
      <c r="M17" s="23">
        <v>0</v>
      </c>
      <c r="N17" s="24">
        <v>336903.82</v>
      </c>
    </row>
    <row r="18" spans="1:14" ht="15.75">
      <c r="A18" s="22" t="s">
        <v>15</v>
      </c>
      <c r="B18" s="23">
        <v>338914.88</v>
      </c>
      <c r="C18" s="23">
        <v>74561.27</v>
      </c>
      <c r="D18" s="23">
        <v>0.26</v>
      </c>
      <c r="E18" s="23">
        <v>0</v>
      </c>
      <c r="F18" s="23">
        <v>0</v>
      </c>
      <c r="G18" s="23">
        <v>40020.13</v>
      </c>
      <c r="H18" s="23">
        <v>16366.47</v>
      </c>
      <c r="I18" s="23">
        <v>103416.05</v>
      </c>
      <c r="J18" s="23">
        <v>1651.02</v>
      </c>
      <c r="K18" s="23">
        <v>5517.21</v>
      </c>
      <c r="L18" s="23">
        <v>661.39</v>
      </c>
      <c r="M18" s="23">
        <v>0</v>
      </c>
      <c r="N18" s="24">
        <v>581108.68</v>
      </c>
    </row>
    <row r="19" spans="1:14" ht="15.75">
      <c r="A19" s="22" t="s">
        <v>16</v>
      </c>
      <c r="B19" s="24">
        <v>2885573.65</v>
      </c>
      <c r="C19" s="24">
        <v>646850.83</v>
      </c>
      <c r="D19" s="24">
        <v>87114</v>
      </c>
      <c r="E19" s="26">
        <v>3689.46</v>
      </c>
      <c r="F19" s="24">
        <v>0</v>
      </c>
      <c r="G19" s="24">
        <v>169059.92</v>
      </c>
      <c r="H19" s="26">
        <v>173345.98</v>
      </c>
      <c r="I19" s="26">
        <v>263300.31</v>
      </c>
      <c r="J19" s="24">
        <v>16934.99</v>
      </c>
      <c r="K19" s="24">
        <v>25756</v>
      </c>
      <c r="L19" s="24">
        <v>2939.94</v>
      </c>
      <c r="M19" s="24">
        <v>1400</v>
      </c>
      <c r="N19" s="24">
        <v>4275965.08</v>
      </c>
    </row>
    <row r="20" spans="1:14" ht="23.2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sheetProtection/>
  <mergeCells count="1">
    <mergeCell ref="A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1.140625" style="0" customWidth="1"/>
    <col min="2" max="4" width="12.28125" style="0" customWidth="1"/>
    <col min="5" max="5" width="11.57421875" style="0" customWidth="1"/>
    <col min="6" max="6" width="8.140625" style="0" customWidth="1"/>
    <col min="7" max="7" width="10.8515625" style="0" customWidth="1"/>
    <col min="8" max="8" width="11.421875" style="0" customWidth="1"/>
    <col min="9" max="9" width="10.421875" style="0" customWidth="1"/>
    <col min="10" max="10" width="9.8515625" style="0" customWidth="1"/>
    <col min="11" max="11" width="10.00390625" style="0" customWidth="1"/>
    <col min="12" max="12" width="9.140625" style="0" customWidth="1"/>
    <col min="13" max="13" width="8.421875" style="0" customWidth="1"/>
    <col min="14" max="14" width="6.7109375" style="0" customWidth="1"/>
    <col min="15" max="15" width="7.8515625" style="0" customWidth="1"/>
    <col min="16" max="16" width="8.7109375" style="0" customWidth="1"/>
    <col min="17" max="17" width="12.28125" style="0" customWidth="1"/>
  </cols>
  <sheetData>
    <row r="1" spans="1:17" ht="20.25">
      <c r="A1" s="13"/>
      <c r="B1" s="13"/>
      <c r="C1" s="14" t="s">
        <v>17</v>
      </c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  <c r="Q2" s="15"/>
    </row>
    <row r="3" spans="1:17" ht="21">
      <c r="A3" s="17"/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>
      <c r="A4" s="27" t="s">
        <v>19</v>
      </c>
      <c r="B4" s="27">
        <v>2111</v>
      </c>
      <c r="C4" s="27">
        <v>2120</v>
      </c>
      <c r="D4" s="27">
        <v>2210</v>
      </c>
      <c r="E4" s="27">
        <v>2220</v>
      </c>
      <c r="F4" s="27">
        <v>2230</v>
      </c>
      <c r="G4" s="27">
        <v>2240</v>
      </c>
      <c r="H4" s="27">
        <v>2250</v>
      </c>
      <c r="I4" s="27">
        <v>2271</v>
      </c>
      <c r="J4" s="27">
        <v>2272</v>
      </c>
      <c r="K4" s="27">
        <v>2273</v>
      </c>
      <c r="L4" s="27">
        <v>2275</v>
      </c>
      <c r="M4" s="27">
        <v>2282</v>
      </c>
      <c r="N4" s="27">
        <v>2730</v>
      </c>
      <c r="O4" s="27">
        <v>2800</v>
      </c>
      <c r="P4" s="27">
        <v>3132</v>
      </c>
      <c r="Q4" s="27" t="s">
        <v>20</v>
      </c>
    </row>
    <row r="5" spans="1:17" ht="15.75">
      <c r="A5" s="28" t="s">
        <v>4</v>
      </c>
      <c r="B5" s="29">
        <v>322271.86</v>
      </c>
      <c r="C5" s="29">
        <v>70899.81</v>
      </c>
      <c r="D5" s="29">
        <v>0</v>
      </c>
      <c r="E5" s="29">
        <v>0</v>
      </c>
      <c r="F5" s="29">
        <v>0</v>
      </c>
      <c r="G5" s="29">
        <v>0</v>
      </c>
      <c r="H5" s="29">
        <v>18312</v>
      </c>
      <c r="I5" s="29">
        <v>0</v>
      </c>
      <c r="J5" s="29">
        <v>478.13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30">
        <f>SUM(B5:P5)</f>
        <v>411961.8</v>
      </c>
    </row>
    <row r="6" spans="1:17" ht="15.75">
      <c r="A6" s="28" t="s">
        <v>5</v>
      </c>
      <c r="B6" s="29">
        <v>362868.22</v>
      </c>
      <c r="C6" s="29">
        <v>80176.31</v>
      </c>
      <c r="D6" s="29">
        <v>711</v>
      </c>
      <c r="E6" s="29">
        <v>0</v>
      </c>
      <c r="F6" s="29">
        <v>0</v>
      </c>
      <c r="G6" s="29">
        <v>14906.42</v>
      </c>
      <c r="H6" s="29">
        <v>0</v>
      </c>
      <c r="I6" s="29">
        <v>18399.25</v>
      </c>
      <c r="J6" s="29">
        <v>22039.72</v>
      </c>
      <c r="K6" s="29">
        <f>2179.8-80.75</f>
        <v>2099.05</v>
      </c>
      <c r="L6" s="29">
        <v>5245.39</v>
      </c>
      <c r="M6" s="29">
        <v>0</v>
      </c>
      <c r="N6" s="29">
        <v>0</v>
      </c>
      <c r="O6" s="29">
        <v>0</v>
      </c>
      <c r="P6" s="29">
        <v>0</v>
      </c>
      <c r="Q6" s="30">
        <f>SUM(B6:P6)</f>
        <v>506445.3599999999</v>
      </c>
    </row>
    <row r="7" spans="1:17" ht="15.75">
      <c r="A7" s="28" t="s">
        <v>6</v>
      </c>
      <c r="B7" s="29">
        <v>354347.71</v>
      </c>
      <c r="C7" s="29">
        <v>78141.77</v>
      </c>
      <c r="D7" s="29">
        <v>14288.3</v>
      </c>
      <c r="E7" s="29">
        <v>0</v>
      </c>
      <c r="F7" s="29">
        <v>0</v>
      </c>
      <c r="G7" s="29">
        <v>5028.31</v>
      </c>
      <c r="H7" s="29">
        <v>17439.3</v>
      </c>
      <c r="I7" s="29">
        <v>33069</v>
      </c>
      <c r="J7" s="29">
        <f>1679.46-74.19</f>
        <v>1605.27</v>
      </c>
      <c r="K7" s="29">
        <v>3216.33</v>
      </c>
      <c r="L7" s="29">
        <v>191.61</v>
      </c>
      <c r="M7" s="29">
        <v>2000</v>
      </c>
      <c r="N7" s="29">
        <v>0</v>
      </c>
      <c r="O7" s="29">
        <v>0</v>
      </c>
      <c r="P7" s="29">
        <v>0</v>
      </c>
      <c r="Q7" s="30">
        <f>SUM(B7:P7)</f>
        <v>509327.60000000003</v>
      </c>
    </row>
    <row r="8" spans="1:17" ht="15.75">
      <c r="A8" s="28" t="s">
        <v>7</v>
      </c>
      <c r="B8" s="29">
        <v>341018.99</v>
      </c>
      <c r="C8" s="29">
        <v>75369.2</v>
      </c>
      <c r="D8" s="29">
        <v>33131</v>
      </c>
      <c r="E8" s="29">
        <v>945</v>
      </c>
      <c r="F8" s="29">
        <v>0</v>
      </c>
      <c r="G8" s="29">
        <v>0</v>
      </c>
      <c r="H8" s="29">
        <v>0</v>
      </c>
      <c r="I8" s="29">
        <v>19876.01</v>
      </c>
      <c r="J8" s="29">
        <f>380.05-75.67-75.67</f>
        <v>228.70999999999998</v>
      </c>
      <c r="K8" s="29">
        <v>1658.55</v>
      </c>
      <c r="L8" s="29">
        <v>191.61</v>
      </c>
      <c r="M8" s="29">
        <v>0</v>
      </c>
      <c r="N8" s="29">
        <v>0</v>
      </c>
      <c r="O8" s="29">
        <v>0</v>
      </c>
      <c r="P8" s="29">
        <v>0</v>
      </c>
      <c r="Q8" s="30">
        <f>SUM(B8:P8)</f>
        <v>472419.07</v>
      </c>
    </row>
    <row r="9" spans="1:17" ht="15.75">
      <c r="A9" s="28" t="s">
        <v>8</v>
      </c>
      <c r="B9" s="29">
        <v>371609.36</v>
      </c>
      <c r="C9" s="29">
        <v>81754.06</v>
      </c>
      <c r="D9" s="29">
        <v>4900</v>
      </c>
      <c r="E9" s="29">
        <v>0</v>
      </c>
      <c r="F9" s="29">
        <v>0</v>
      </c>
      <c r="G9" s="29">
        <v>432.2</v>
      </c>
      <c r="H9" s="29">
        <v>0</v>
      </c>
      <c r="I9" s="29">
        <v>5528.07</v>
      </c>
      <c r="J9" s="29">
        <f>70.87</f>
        <v>70.87</v>
      </c>
      <c r="K9" s="29">
        <v>593.27</v>
      </c>
      <c r="L9" s="29">
        <v>191.61</v>
      </c>
      <c r="M9" s="29">
        <v>0</v>
      </c>
      <c r="N9" s="29">
        <v>0</v>
      </c>
      <c r="O9" s="29">
        <v>0</v>
      </c>
      <c r="P9" s="29">
        <v>0</v>
      </c>
      <c r="Q9" s="30">
        <f aca="true" t="shared" si="0" ref="Q9:Q16">SUM(B9:P9)</f>
        <v>465079.44</v>
      </c>
    </row>
    <row r="10" spans="1:17" ht="15.75">
      <c r="A10" s="28" t="s">
        <v>9</v>
      </c>
      <c r="B10" s="29">
        <v>491852.82</v>
      </c>
      <c r="C10" s="29">
        <v>108207.62</v>
      </c>
      <c r="D10" s="29">
        <v>0</v>
      </c>
      <c r="E10" s="29">
        <v>5392.52</v>
      </c>
      <c r="F10" s="29">
        <v>0</v>
      </c>
      <c r="G10" s="29">
        <v>274.88</v>
      </c>
      <c r="H10" s="29">
        <v>0</v>
      </c>
      <c r="I10" s="29">
        <v>0</v>
      </c>
      <c r="J10" s="29">
        <f>134.31-75.67</f>
        <v>58.64</v>
      </c>
      <c r="K10" s="29">
        <v>421.03</v>
      </c>
      <c r="L10" s="29">
        <v>191.61</v>
      </c>
      <c r="M10" s="29">
        <v>0</v>
      </c>
      <c r="N10" s="29">
        <v>0</v>
      </c>
      <c r="O10" s="29">
        <v>0</v>
      </c>
      <c r="P10" s="29">
        <v>0</v>
      </c>
      <c r="Q10" s="30">
        <f t="shared" si="0"/>
        <v>606399.12</v>
      </c>
    </row>
    <row r="11" spans="1:17" ht="15.75">
      <c r="A11" s="28" t="s">
        <v>10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f t="shared" si="0"/>
        <v>0</v>
      </c>
    </row>
    <row r="12" spans="1:17" ht="15.75">
      <c r="A12" s="28" t="s">
        <v>11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30">
        <f t="shared" si="0"/>
        <v>0</v>
      </c>
    </row>
    <row r="13" spans="1:17" ht="15.75">
      <c r="A13" s="28" t="s">
        <v>12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f t="shared" si="0"/>
        <v>0</v>
      </c>
    </row>
    <row r="14" spans="1:17" ht="15.75">
      <c r="A14" s="28" t="s">
        <v>13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f t="shared" si="0"/>
        <v>0</v>
      </c>
    </row>
    <row r="15" spans="1:17" ht="15.75">
      <c r="A15" s="28" t="s">
        <v>14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f t="shared" si="0"/>
        <v>0</v>
      </c>
    </row>
    <row r="16" spans="1:17" ht="15.75">
      <c r="A16" s="28" t="s">
        <v>15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f t="shared" si="0"/>
        <v>0</v>
      </c>
    </row>
    <row r="17" spans="1:17" ht="15.75">
      <c r="A17" s="28" t="s">
        <v>21</v>
      </c>
      <c r="B17" s="31">
        <f>SUM(B5:B16)</f>
        <v>2243968.96</v>
      </c>
      <c r="C17" s="31">
        <f aca="true" t="shared" si="1" ref="C17:P17">SUM(C5:C16)</f>
        <v>494548.77</v>
      </c>
      <c r="D17" s="31">
        <f t="shared" si="1"/>
        <v>53030.3</v>
      </c>
      <c r="E17" s="31">
        <f t="shared" si="1"/>
        <v>6337.52</v>
      </c>
      <c r="F17" s="31">
        <f t="shared" si="1"/>
        <v>0</v>
      </c>
      <c r="G17" s="31">
        <f t="shared" si="1"/>
        <v>20641.81</v>
      </c>
      <c r="H17" s="31">
        <f t="shared" si="1"/>
        <v>35751.3</v>
      </c>
      <c r="I17" s="31">
        <f t="shared" si="1"/>
        <v>76872.32999999999</v>
      </c>
      <c r="J17" s="31">
        <f t="shared" si="1"/>
        <v>24481.34</v>
      </c>
      <c r="K17" s="31">
        <f t="shared" si="1"/>
        <v>7988.2300000000005</v>
      </c>
      <c r="L17" s="31">
        <f t="shared" si="1"/>
        <v>6011.829999999999</v>
      </c>
      <c r="M17" s="31">
        <f t="shared" si="1"/>
        <v>2000</v>
      </c>
      <c r="N17" s="31">
        <f t="shared" si="1"/>
        <v>0</v>
      </c>
      <c r="O17" s="31">
        <f t="shared" si="1"/>
        <v>0</v>
      </c>
      <c r="P17" s="31">
        <f t="shared" si="1"/>
        <v>0</v>
      </c>
      <c r="Q17" s="31">
        <f>SUM(Q5:Q16)</f>
        <v>2971632.39</v>
      </c>
    </row>
    <row r="18" spans="1:17" ht="2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sheetProtection/>
  <mergeCells count="1"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Черная</dc:creator>
  <cp:keywords/>
  <dc:description/>
  <cp:lastModifiedBy>Анна Черная</cp:lastModifiedBy>
  <dcterms:created xsi:type="dcterms:W3CDTF">2020-08-02T12:15:57Z</dcterms:created>
  <dcterms:modified xsi:type="dcterms:W3CDTF">2020-08-02T13:47:35Z</dcterms:modified>
  <cp:category/>
  <cp:version/>
  <cp:contentType/>
  <cp:contentStatus/>
</cp:coreProperties>
</file>